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Klienti\přívara\"/>
    </mc:Choice>
  </mc:AlternateContent>
  <xr:revisionPtr revIDLastSave="0" documentId="8_{9B59BB35-087A-4C26-BAAE-BA19F886707E}" xr6:coauthVersionLast="47" xr6:coauthVersionMax="47" xr10:uidLastSave="{00000000-0000-0000-0000-000000000000}"/>
  <bookViews>
    <workbookView xWindow="-110" yWindow="-110" windowWidth="22620" windowHeight="13500" activeTab="1" xr2:uid="{00000000-000D-0000-FFFF-FFFF00000000}"/>
  </bookViews>
  <sheets>
    <sheet name="Zaměstnanec" sheetId="1" r:id="rId1"/>
    <sheet name="Jednate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D4" i="3"/>
  <c r="D8" i="3" s="1"/>
  <c r="C6" i="3" l="1"/>
  <c r="C8" i="1"/>
  <c r="C11" i="1" s="1"/>
  <c r="C5" i="1"/>
  <c r="D4" i="1"/>
  <c r="D13" i="1" s="1"/>
  <c r="C7" i="3" l="1"/>
  <c r="C8" i="3" s="1"/>
  <c r="C10" i="3" s="1"/>
  <c r="C12" i="3" s="1"/>
  <c r="C14" i="3" s="1"/>
  <c r="C19" i="1"/>
  <c r="C21" i="1" s="1"/>
  <c r="C12" i="1"/>
  <c r="C6" i="1"/>
  <c r="C7" i="1"/>
  <c r="C9" i="1"/>
  <c r="C10" i="1"/>
  <c r="C18" i="1" l="1"/>
  <c r="C15" i="1"/>
  <c r="C13" i="1"/>
  <c r="C17" i="1"/>
</calcChain>
</file>

<file path=xl/sharedStrings.xml><?xml version="1.0" encoding="utf-8"?>
<sst xmlns="http://schemas.openxmlformats.org/spreadsheetml/2006/main" count="33" uniqueCount="30">
  <si>
    <t>Kalkulačka daňových úspor u soukromého životního pojištění s příspěvkem zaměstnavatele</t>
  </si>
  <si>
    <r>
      <t xml:space="preserve">Mzdový náklad
</t>
    </r>
    <r>
      <rPr>
        <i/>
        <sz val="11"/>
        <color theme="0"/>
        <rFont val="Arial"/>
        <family val="2"/>
        <charset val="238"/>
      </rPr>
      <t>(Kč)</t>
    </r>
  </si>
  <si>
    <r>
      <t xml:space="preserve">Příspěvek zaměstnavatele
</t>
    </r>
    <r>
      <rPr>
        <i/>
        <sz val="11"/>
        <color theme="0"/>
        <rFont val="Arial"/>
        <family val="2"/>
        <charset val="238"/>
      </rPr>
      <t>(Kč)</t>
    </r>
  </si>
  <si>
    <t>Výše příspěvku (= hrubá mzda)</t>
  </si>
  <si>
    <t>Zaměstnavatel odvody společnosti na sociální a zdravotní pojištění (33,8 %)</t>
  </si>
  <si>
    <t xml:space="preserve">   - sociální pojištění (24,8 %)</t>
  </si>
  <si>
    <t xml:space="preserve">   - zdravotní pojištění (9 %)</t>
  </si>
  <si>
    <t>Hrubá mzda zaměstnance (základ daně od 01.2021)</t>
  </si>
  <si>
    <t>Odvody zaměstnance sociální a zdravotní pojištění (11 % z hrubé mzdy)</t>
  </si>
  <si>
    <t xml:space="preserve">   - sociální pojištění (6,5 %)</t>
  </si>
  <si>
    <t xml:space="preserve">   - zdravotní pojištění (4,5 %)</t>
  </si>
  <si>
    <t>Daň z příjmů FO (15% ze základu daně)</t>
  </si>
  <si>
    <t>Příjem zaměstnance od zaměstnavatele</t>
  </si>
  <si>
    <t>Daňová úspora zaměstnavatele a zaměstnance za rok (SZP+ DzP)</t>
  </si>
  <si>
    <t>Doba trvání zaměstnaneckého programu</t>
  </si>
  <si>
    <t>Daňová úspora zaměstnavatele a zaměstnance za dobu trvání zaměstnaneckého programu</t>
  </si>
  <si>
    <t>Daňová úspora zaměstnance po dobu trvání zaměstnaneckého programu (SZP+ DzP)</t>
  </si>
  <si>
    <t>Daňová úspora zaměstnavatele po dobu trvání zaměstnaneckého programu na odvodech SZP</t>
  </si>
  <si>
    <t>Počet zaměstnanců v zaměstnaneckém programu</t>
  </si>
  <si>
    <t>Daňová úspora zaměstnavatele dle počtu zaměstnanců a délky zaměstnaneckého programu</t>
  </si>
  <si>
    <r>
      <t xml:space="preserve">Podíl na zisku
</t>
    </r>
    <r>
      <rPr>
        <i/>
        <sz val="11"/>
        <color theme="0"/>
        <rFont val="Arial"/>
        <family val="2"/>
        <charset val="238"/>
      </rPr>
      <t>(Kč)</t>
    </r>
  </si>
  <si>
    <t>Výše příspěvku (= výše podílu na zisku)</t>
  </si>
  <si>
    <t>Daň ze zisku právnické osoby (19 %)</t>
  </si>
  <si>
    <t>Podíl na zisku společnosti k výplatě</t>
  </si>
  <si>
    <t>Daň z vyplaceného podílu na zisku (15 %)</t>
  </si>
  <si>
    <t>Příjem statutárního zástupce</t>
  </si>
  <si>
    <t>Daňová úspora statutárního zástupce za rok</t>
  </si>
  <si>
    <t>Daňová úspora statutárního zástupce za dobu trvání zaměstnaneckého programu</t>
  </si>
  <si>
    <t>Počet statutárních zástupců v zaměstnaneckém programu</t>
  </si>
  <si>
    <t>Daňová úspora dle počtu statutárních zástupců a délky zaměstnaneckého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</si>
</sst>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i/>
      <sz val="11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107F90"/>
        <bgColor indexed="64"/>
      </patternFill>
    </fill>
    <fill>
      <patternFill patternType="solid">
        <fgColor rgb="FFC0E3E7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hidden="1"/>
    </xf>
    <xf numFmtId="0" fontId="4" fillId="0" borderId="4" xfId="0" applyFont="1" applyBorder="1" applyAlignment="1" applyProtection="1">
      <alignment vertical="center"/>
      <protection hidden="1"/>
    </xf>
    <xf numFmtId="49" fontId="6" fillId="0" borderId="7" xfId="0" applyNumberFormat="1" applyFont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4" fillId="0" borderId="13" xfId="0" applyFont="1" applyBorder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4" fillId="0" borderId="19" xfId="0" applyFont="1" applyBorder="1" applyAlignment="1" applyProtection="1">
      <alignment vertical="center"/>
      <protection hidden="1"/>
    </xf>
    <xf numFmtId="3" fontId="5" fillId="0" borderId="18" xfId="0" applyNumberFormat="1" applyFont="1" applyBorder="1" applyAlignment="1" applyProtection="1">
      <alignment horizontal="right" vertical="center" indent="5"/>
      <protection locked="0" hidden="1"/>
    </xf>
    <xf numFmtId="0" fontId="7" fillId="0" borderId="21" xfId="0" applyFont="1" applyBorder="1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right" vertical="center" indent="5"/>
      <protection locked="0" hidden="1"/>
    </xf>
    <xf numFmtId="0" fontId="7" fillId="0" borderId="23" xfId="0" applyFont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wrapText="1"/>
      <protection hidden="1"/>
    </xf>
    <xf numFmtId="0" fontId="2" fillId="2" borderId="11" xfId="0" applyFont="1" applyFill="1" applyBorder="1" applyAlignment="1" applyProtection="1">
      <alignment horizontal="center" wrapText="1"/>
      <protection hidden="1"/>
    </xf>
    <xf numFmtId="0" fontId="2" fillId="2" borderId="17" xfId="0" applyFont="1" applyFill="1" applyBorder="1" applyAlignment="1" applyProtection="1">
      <alignment horizontal="center" wrapText="1"/>
      <protection hidden="1"/>
    </xf>
    <xf numFmtId="3" fontId="5" fillId="3" borderId="20" xfId="0" applyNumberFormat="1" applyFont="1" applyFill="1" applyBorder="1" applyAlignment="1" applyProtection="1">
      <alignment horizontal="right" vertical="center" indent="9"/>
      <protection hidden="1"/>
    </xf>
    <xf numFmtId="0" fontId="7" fillId="3" borderId="9" xfId="0" applyFont="1" applyFill="1" applyBorder="1" applyAlignment="1" applyProtection="1">
      <alignment horizontal="right" vertical="center" indent="9"/>
      <protection hidden="1"/>
    </xf>
    <xf numFmtId="0" fontId="7" fillId="3" borderId="12" xfId="0" applyFont="1" applyFill="1" applyBorder="1" applyAlignment="1" applyProtection="1">
      <alignment horizontal="right" vertical="center" indent="9"/>
      <protection hidden="1"/>
    </xf>
    <xf numFmtId="3" fontId="5" fillId="3" borderId="5" xfId="0" applyNumberFormat="1" applyFont="1" applyFill="1" applyBorder="1" applyAlignment="1" applyProtection="1">
      <alignment horizontal="right" vertical="center" indent="5"/>
      <protection hidden="1"/>
    </xf>
    <xf numFmtId="3" fontId="5" fillId="3" borderId="6" xfId="0" applyNumberFormat="1" applyFont="1" applyFill="1" applyBorder="1" applyAlignment="1" applyProtection="1">
      <alignment horizontal="right" vertical="center" indent="9"/>
      <protection hidden="1"/>
    </xf>
    <xf numFmtId="3" fontId="7" fillId="3" borderId="11" xfId="0" applyNumberFormat="1" applyFont="1" applyFill="1" applyBorder="1" applyAlignment="1" applyProtection="1">
      <alignment horizontal="right" vertical="center" indent="5"/>
      <protection hidden="1"/>
    </xf>
    <xf numFmtId="0" fontId="7" fillId="3" borderId="22" xfId="0" applyFont="1" applyFill="1" applyBorder="1" applyAlignment="1" applyProtection="1">
      <alignment horizontal="right" vertical="center" indent="9"/>
      <protection hidden="1"/>
    </xf>
    <xf numFmtId="0" fontId="7" fillId="3" borderId="24" xfId="0" applyFont="1" applyFill="1" applyBorder="1" applyAlignment="1" applyProtection="1">
      <alignment horizontal="right" vertical="center" indent="9"/>
      <protection hidden="1"/>
    </xf>
    <xf numFmtId="0" fontId="7" fillId="3" borderId="15" xfId="0" applyFont="1" applyFill="1" applyBorder="1" applyAlignment="1" applyProtection="1">
      <alignment horizontal="right" vertical="center" indent="9"/>
      <protection hidden="1"/>
    </xf>
    <xf numFmtId="3" fontId="7" fillId="3" borderId="5" xfId="0" applyNumberFormat="1" applyFont="1" applyFill="1" applyBorder="1" applyAlignment="1" applyProtection="1">
      <alignment horizontal="right" vertical="center" indent="5"/>
      <protection hidden="1"/>
    </xf>
    <xf numFmtId="3" fontId="5" fillId="3" borderId="25" xfId="0" applyNumberFormat="1" applyFont="1" applyFill="1" applyBorder="1" applyAlignment="1" applyProtection="1">
      <alignment horizontal="right" vertical="center" indent="5"/>
      <protection hidden="1"/>
    </xf>
    <xf numFmtId="3" fontId="5" fillId="3" borderId="15" xfId="0" applyNumberFormat="1" applyFont="1" applyFill="1" applyBorder="1" applyAlignment="1" applyProtection="1">
      <alignment horizontal="right" vertical="center" indent="9"/>
      <protection hidden="1"/>
    </xf>
    <xf numFmtId="0" fontId="4" fillId="0" borderId="10" xfId="0" applyFont="1" applyBorder="1" applyAlignment="1" applyProtection="1">
      <alignment vertical="center"/>
      <protection hidden="1"/>
    </xf>
    <xf numFmtId="3" fontId="6" fillId="3" borderId="5" xfId="0" applyNumberFormat="1" applyFont="1" applyFill="1" applyBorder="1" applyAlignment="1" applyProtection="1">
      <alignment horizontal="right" vertical="center" indent="5"/>
      <protection hidden="1"/>
    </xf>
    <xf numFmtId="3" fontId="6" fillId="3" borderId="8" xfId="0" applyNumberFormat="1" applyFont="1" applyFill="1" applyBorder="1" applyAlignment="1" applyProtection="1">
      <alignment horizontal="right" vertical="center" indent="5"/>
      <protection hidden="1"/>
    </xf>
    <xf numFmtId="3" fontId="4" fillId="3" borderId="8" xfId="0" applyNumberFormat="1" applyFont="1" applyFill="1" applyBorder="1" applyAlignment="1" applyProtection="1">
      <alignment horizontal="right" vertical="center" indent="5"/>
      <protection hidden="1"/>
    </xf>
    <xf numFmtId="3" fontId="6" fillId="3" borderId="11" xfId="0" applyNumberFormat="1" applyFont="1" applyFill="1" applyBorder="1" applyAlignment="1" applyProtection="1">
      <alignment horizontal="right" vertical="center" indent="5"/>
      <protection hidden="1"/>
    </xf>
    <xf numFmtId="3" fontId="4" fillId="3" borderId="14" xfId="0" applyNumberFormat="1" applyFont="1" applyFill="1" applyBorder="1" applyAlignment="1" applyProtection="1">
      <alignment horizontal="right" vertical="center" indent="5"/>
      <protection hidden="1"/>
    </xf>
    <xf numFmtId="3" fontId="4" fillId="3" borderId="5" xfId="0" applyNumberFormat="1" applyFont="1" applyFill="1" applyBorder="1" applyAlignment="1" applyProtection="1">
      <alignment horizontal="right" vertical="center" indent="5"/>
      <protection hidden="1"/>
    </xf>
    <xf numFmtId="0" fontId="6" fillId="0" borderId="18" xfId="0" applyFont="1" applyBorder="1" applyAlignment="1" applyProtection="1">
      <alignment horizontal="right" vertical="center" indent="5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0E3E7"/>
      <color rgb="FF107F90"/>
      <color rgb="FFCC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1"/>
  <sheetViews>
    <sheetView workbookViewId="0">
      <selection activeCell="D7" sqref="D7"/>
    </sheetView>
  </sheetViews>
  <sheetFormatPr defaultColWidth="9.1796875" defaultRowHeight="14.5" x14ac:dyDescent="0.35"/>
  <cols>
    <col min="1" max="1" width="4.54296875" style="1" customWidth="1"/>
    <col min="2" max="2" width="96.26953125" style="1" bestFit="1" customWidth="1"/>
    <col min="3" max="3" width="20.7265625" style="1" customWidth="1"/>
    <col min="4" max="4" width="28.7265625" style="1" customWidth="1"/>
    <col min="5" max="16384" width="9.1796875" style="1"/>
  </cols>
  <sheetData>
    <row r="1" spans="2:4" ht="15" thickBot="1" x14ac:dyDescent="0.4"/>
    <row r="2" spans="2:4" ht="29.25" customHeight="1" x14ac:dyDescent="0.35">
      <c r="B2" s="13" t="s">
        <v>0</v>
      </c>
      <c r="C2" s="14"/>
      <c r="D2" s="15"/>
    </row>
    <row r="3" spans="2:4" ht="35.25" customHeight="1" thickBot="1" x14ac:dyDescent="0.4">
      <c r="B3" s="16"/>
      <c r="C3" s="17" t="s">
        <v>1</v>
      </c>
      <c r="D3" s="18" t="s">
        <v>2</v>
      </c>
    </row>
    <row r="4" spans="2:4" ht="15.5" thickTop="1" thickBot="1" x14ac:dyDescent="0.4">
      <c r="B4" s="8" t="s">
        <v>3</v>
      </c>
      <c r="C4" s="9">
        <v>50000</v>
      </c>
      <c r="D4" s="19">
        <f>C4</f>
        <v>50000</v>
      </c>
    </row>
    <row r="5" spans="2:4" ht="15" thickTop="1" x14ac:dyDescent="0.35">
      <c r="B5" s="4" t="s">
        <v>4</v>
      </c>
      <c r="C5" s="32">
        <f>ROUND((C4-(C4/1.338)),0)</f>
        <v>12631</v>
      </c>
      <c r="D5" s="20">
        <v>0</v>
      </c>
    </row>
    <row r="6" spans="2:4" x14ac:dyDescent="0.35">
      <c r="B6" s="3" t="s">
        <v>5</v>
      </c>
      <c r="C6" s="33">
        <f>ROUND((C5/33.8*24.8),0)</f>
        <v>9268</v>
      </c>
      <c r="D6" s="20">
        <v>0</v>
      </c>
    </row>
    <row r="7" spans="2:4" x14ac:dyDescent="0.35">
      <c r="B7" s="3" t="s">
        <v>6</v>
      </c>
      <c r="C7" s="33">
        <f>ROUND((C5/33.8*9),0)</f>
        <v>3363</v>
      </c>
      <c r="D7" s="20">
        <v>0</v>
      </c>
    </row>
    <row r="8" spans="2:4" x14ac:dyDescent="0.35">
      <c r="B8" s="4" t="s">
        <v>7</v>
      </c>
      <c r="C8" s="34">
        <f>ROUND((C4/1.338),0)</f>
        <v>37369</v>
      </c>
      <c r="D8" s="20"/>
    </row>
    <row r="9" spans="2:4" x14ac:dyDescent="0.35">
      <c r="B9" s="4" t="s">
        <v>8</v>
      </c>
      <c r="C9" s="33">
        <f>ROUND((C8*0.11),0)</f>
        <v>4111</v>
      </c>
      <c r="D9" s="20">
        <v>0</v>
      </c>
    </row>
    <row r="10" spans="2:4" x14ac:dyDescent="0.35">
      <c r="B10" s="3" t="s">
        <v>9</v>
      </c>
      <c r="C10" s="33">
        <f>ROUND((C8*0.065),0)</f>
        <v>2429</v>
      </c>
      <c r="D10" s="20">
        <v>0</v>
      </c>
    </row>
    <row r="11" spans="2:4" x14ac:dyDescent="0.35">
      <c r="B11" s="3" t="s">
        <v>10</v>
      </c>
      <c r="C11" s="33">
        <f>ROUND((C8*0.045),0)</f>
        <v>1682</v>
      </c>
      <c r="D11" s="20">
        <v>0</v>
      </c>
    </row>
    <row r="12" spans="2:4" ht="15" thickBot="1" x14ac:dyDescent="0.4">
      <c r="B12" s="31" t="s">
        <v>11</v>
      </c>
      <c r="C12" s="35">
        <f>ROUND((C8*0.15),0)</f>
        <v>5605</v>
      </c>
      <c r="D12" s="21">
        <v>0</v>
      </c>
    </row>
    <row r="13" spans="2:4" ht="15" thickBot="1" x14ac:dyDescent="0.4">
      <c r="B13" s="5" t="s">
        <v>12</v>
      </c>
      <c r="C13" s="36">
        <f>C8-C9-C12</f>
        <v>27653</v>
      </c>
      <c r="D13" s="30">
        <f>D4</f>
        <v>50000</v>
      </c>
    </row>
    <row r="14" spans="2:4" x14ac:dyDescent="0.35">
      <c r="B14" s="2"/>
      <c r="C14" s="37"/>
      <c r="D14" s="23"/>
    </row>
    <row r="15" spans="2:4" ht="15" thickBot="1" x14ac:dyDescent="0.4">
      <c r="B15" s="4" t="s">
        <v>13</v>
      </c>
      <c r="C15" s="35">
        <f>C5+C9+C12</f>
        <v>22347</v>
      </c>
      <c r="D15" s="20"/>
    </row>
    <row r="16" spans="2:4" ht="15.5" thickTop="1" thickBot="1" x14ac:dyDescent="0.4">
      <c r="B16" s="10" t="s">
        <v>14</v>
      </c>
      <c r="C16" s="38">
        <v>1</v>
      </c>
      <c r="D16" s="25"/>
    </row>
    <row r="17" spans="2:4" ht="15" thickTop="1" x14ac:dyDescent="0.35">
      <c r="B17" s="7" t="s">
        <v>15</v>
      </c>
      <c r="C17" s="32">
        <f>C15*C16</f>
        <v>22347</v>
      </c>
      <c r="D17" s="20"/>
    </row>
    <row r="18" spans="2:4" x14ac:dyDescent="0.35">
      <c r="B18" s="4" t="s">
        <v>16</v>
      </c>
      <c r="C18" s="33">
        <f>(C9+C12)*C16</f>
        <v>9716</v>
      </c>
      <c r="D18" s="20"/>
    </row>
    <row r="19" spans="2:4" ht="15" thickBot="1" x14ac:dyDescent="0.4">
      <c r="B19" s="4" t="s">
        <v>17</v>
      </c>
      <c r="C19" s="35">
        <f>C5*C16</f>
        <v>12631</v>
      </c>
      <c r="D19" s="20"/>
    </row>
    <row r="20" spans="2:4" ht="15.5" thickTop="1" thickBot="1" x14ac:dyDescent="0.4">
      <c r="B20" s="12" t="s">
        <v>18</v>
      </c>
      <c r="C20" s="11">
        <v>1</v>
      </c>
      <c r="D20" s="26"/>
    </row>
    <row r="21" spans="2:4" ht="15.5" thickTop="1" thickBot="1" x14ac:dyDescent="0.4">
      <c r="B21" s="6" t="s">
        <v>19</v>
      </c>
      <c r="C21" s="29">
        <f>C20*C19</f>
        <v>12631</v>
      </c>
      <c r="D21" s="27"/>
    </row>
  </sheetData>
  <mergeCells count="1">
    <mergeCell ref="B2:D2"/>
  </mergeCells>
  <pageMargins left="0.7" right="0.7" top="0.78740157499999996" bottom="0.78740157499999996" header="0.3" footer="0.3"/>
  <pageSetup paperSize="9" orientation="landscape" r:id="rId1"/>
  <headerFooter>
    <oddFooter>&amp;L&amp;1#&amp;"Calibri"&amp;10&amp;K000000Interní /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4"/>
  <sheetViews>
    <sheetView tabSelected="1" workbookViewId="0">
      <selection activeCell="C27" sqref="C27"/>
    </sheetView>
  </sheetViews>
  <sheetFormatPr defaultColWidth="9.1796875" defaultRowHeight="14.5" x14ac:dyDescent="0.35"/>
  <cols>
    <col min="1" max="1" width="4.54296875" style="1" customWidth="1"/>
    <col min="2" max="2" width="96.26953125" style="1" bestFit="1" customWidth="1"/>
    <col min="3" max="3" width="20.7265625" style="1" customWidth="1"/>
    <col min="4" max="4" width="28.7265625" style="1" customWidth="1"/>
    <col min="5" max="5" width="9.1796875" style="1"/>
    <col min="6" max="6" width="44.1796875" style="1" bestFit="1" customWidth="1"/>
    <col min="7" max="7" width="21" style="1" bestFit="1" customWidth="1"/>
    <col min="8" max="8" width="24.453125" style="1" bestFit="1" customWidth="1"/>
    <col min="9" max="16384" width="9.1796875" style="1"/>
  </cols>
  <sheetData>
    <row r="1" spans="2:4" ht="15" thickBot="1" x14ac:dyDescent="0.4"/>
    <row r="2" spans="2:4" ht="29.25" customHeight="1" x14ac:dyDescent="0.35">
      <c r="B2" s="13" t="s">
        <v>0</v>
      </c>
      <c r="C2" s="14"/>
      <c r="D2" s="15"/>
    </row>
    <row r="3" spans="2:4" ht="35.25" customHeight="1" thickBot="1" x14ac:dyDescent="0.4">
      <c r="B3" s="16"/>
      <c r="C3" s="17" t="s">
        <v>20</v>
      </c>
      <c r="D3" s="18" t="s">
        <v>2</v>
      </c>
    </row>
    <row r="4" spans="2:4" ht="15.5" thickTop="1" thickBot="1" x14ac:dyDescent="0.4">
      <c r="B4" s="8" t="s">
        <v>21</v>
      </c>
      <c r="C4" s="9">
        <v>50000</v>
      </c>
      <c r="D4" s="19">
        <f>C4</f>
        <v>50000</v>
      </c>
    </row>
    <row r="5" spans="2:4" ht="15" thickTop="1" x14ac:dyDescent="0.35">
      <c r="B5" s="4" t="s">
        <v>22</v>
      </c>
      <c r="C5" s="32">
        <f>ROUND((C4*0.19),0)</f>
        <v>9500</v>
      </c>
      <c r="D5" s="20">
        <v>0</v>
      </c>
    </row>
    <row r="6" spans="2:4" x14ac:dyDescent="0.35">
      <c r="B6" s="4" t="s">
        <v>23</v>
      </c>
      <c r="C6" s="34">
        <f>ROUND(C4-C5,0)</f>
        <v>40500</v>
      </c>
      <c r="D6" s="20"/>
    </row>
    <row r="7" spans="2:4" ht="15" thickBot="1" x14ac:dyDescent="0.4">
      <c r="B7" s="31" t="s">
        <v>24</v>
      </c>
      <c r="C7" s="35">
        <f>ROUND((C6*0.15),0)</f>
        <v>6075</v>
      </c>
      <c r="D7" s="21">
        <v>0</v>
      </c>
    </row>
    <row r="8" spans="2:4" ht="15" thickBot="1" x14ac:dyDescent="0.4">
      <c r="B8" s="5" t="s">
        <v>25</v>
      </c>
      <c r="C8" s="36">
        <f>C6-C7</f>
        <v>34425</v>
      </c>
      <c r="D8" s="30">
        <f>D4</f>
        <v>50000</v>
      </c>
    </row>
    <row r="9" spans="2:4" x14ac:dyDescent="0.35">
      <c r="B9" s="2"/>
      <c r="C9" s="22"/>
      <c r="D9" s="23"/>
    </row>
    <row r="10" spans="2:4" ht="15" thickBot="1" x14ac:dyDescent="0.4">
      <c r="B10" s="4" t="s">
        <v>26</v>
      </c>
      <c r="C10" s="24">
        <f>C4-C8</f>
        <v>15575</v>
      </c>
      <c r="D10" s="20"/>
    </row>
    <row r="11" spans="2:4" ht="15.5" thickTop="1" thickBot="1" x14ac:dyDescent="0.4">
      <c r="B11" s="10" t="s">
        <v>14</v>
      </c>
      <c r="C11" s="11">
        <v>1</v>
      </c>
      <c r="D11" s="25"/>
    </row>
    <row r="12" spans="2:4" ht="15.5" thickTop="1" thickBot="1" x14ac:dyDescent="0.4">
      <c r="B12" s="7" t="s">
        <v>27</v>
      </c>
      <c r="C12" s="28">
        <f>C10*C11</f>
        <v>15575</v>
      </c>
      <c r="D12" s="20"/>
    </row>
    <row r="13" spans="2:4" ht="15.5" thickTop="1" thickBot="1" x14ac:dyDescent="0.4">
      <c r="B13" s="12" t="s">
        <v>28</v>
      </c>
      <c r="C13" s="11">
        <v>1</v>
      </c>
      <c r="D13" s="26"/>
    </row>
    <row r="14" spans="2:4" ht="15.5" thickTop="1" thickBot="1" x14ac:dyDescent="0.4">
      <c r="B14" s="6" t="s">
        <v>29</v>
      </c>
      <c r="C14" s="29">
        <f>C13*C12</f>
        <v>15575</v>
      </c>
      <c r="D14" s="27"/>
    </row>
  </sheetData>
  <mergeCells count="1">
    <mergeCell ref="B2:D2"/>
  </mergeCells>
  <pageMargins left="0.7" right="0.7" top="0.78740157499999996" bottom="0.78740157499999996" header="0.3" footer="0.3"/>
  <pageSetup paperSize="9" orientation="landscape" r:id="rId1"/>
  <headerFooter>
    <oddFooter>&amp;L&amp;1#&amp;"Calibri"&amp;10&amp;K000000Interní /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Zaměstnanec</vt:lpstr>
      <vt:lpstr>Jednatel</vt:lpstr>
    </vt:vector>
  </TitlesOfParts>
  <Manager/>
  <Company>Ceska Pojistovna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Miroslav Olivík | Surface</cp:lastModifiedBy>
  <cp:revision/>
  <dcterms:created xsi:type="dcterms:W3CDTF">2021-03-01T14:24:41Z</dcterms:created>
  <dcterms:modified xsi:type="dcterms:W3CDTF">2023-12-01T08:13:58Z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2022-01-20T12:21:39Z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17aa0e6d-8a98-4df9-95dd-50779ed11dc5</vt:lpwstr>
  </property>
  <property fmtid="{D5CDD505-2E9C-101B-9397-08002B2CF9AE}" pid="8" name="MSIP_Label_756d5027-2c74-4041-897e-53f219414518_ContentBits">
    <vt:lpwstr>2</vt:lpwstr>
  </property>
</Properties>
</file>